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885" windowHeight="924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Sheet1!$A$1:$AY$63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F1" i="2" l="1"/>
  <c r="F5" i="2"/>
  <c r="T18" i="1" l="1"/>
  <c r="R18" i="1"/>
  <c r="L18" i="1"/>
  <c r="S18" i="1" s="1"/>
  <c r="M18" i="1"/>
  <c r="J18" i="1" s="1"/>
  <c r="T17" i="1"/>
  <c r="R17" i="1"/>
  <c r="L17" i="1"/>
  <c r="S17" i="1" s="1"/>
  <c r="M17" i="1"/>
  <c r="J17" i="1" s="1"/>
  <c r="T16" i="1"/>
  <c r="R16" i="1"/>
  <c r="L16" i="1"/>
  <c r="S16" i="1" s="1"/>
  <c r="M16" i="1"/>
  <c r="J16" i="1" s="1"/>
  <c r="T15" i="1"/>
  <c r="R15" i="1"/>
  <c r="L15" i="1"/>
  <c r="S15" i="1" s="1"/>
  <c r="M15" i="1"/>
  <c r="J15" i="1" s="1"/>
  <c r="T14" i="1"/>
  <c r="R14" i="1"/>
  <c r="L14" i="1"/>
  <c r="S14" i="1" s="1"/>
  <c r="M14" i="1"/>
  <c r="J14" i="1" s="1"/>
  <c r="T13" i="1"/>
  <c r="R13" i="1"/>
  <c r="L13" i="1"/>
  <c r="S13" i="1" s="1"/>
  <c r="M13" i="1"/>
  <c r="J13" i="1" s="1"/>
  <c r="T12" i="1"/>
  <c r="R12" i="1"/>
  <c r="L12" i="1"/>
  <c r="S12" i="1" s="1"/>
  <c r="M12" i="1"/>
  <c r="J12" i="1" s="1"/>
  <c r="T11" i="1"/>
  <c r="R11" i="1"/>
  <c r="L11" i="1"/>
  <c r="S11" i="1" s="1"/>
  <c r="M11" i="1"/>
  <c r="J11" i="1" s="1"/>
  <c r="T10" i="1"/>
  <c r="R10" i="1"/>
  <c r="L10" i="1"/>
  <c r="S10" i="1" s="1"/>
  <c r="M10" i="1"/>
  <c r="J10" i="1" s="1"/>
  <c r="T9" i="1"/>
  <c r="R9" i="1"/>
  <c r="L9" i="1"/>
  <c r="S9" i="1" s="1"/>
  <c r="M9" i="1"/>
  <c r="J9" i="1" s="1"/>
  <c r="T8" i="1"/>
  <c r="R8" i="1"/>
  <c r="L8" i="1"/>
  <c r="S8" i="1" s="1"/>
  <c r="M8" i="1"/>
  <c r="J8" i="1" s="1"/>
  <c r="T7" i="1"/>
  <c r="L7" i="1"/>
  <c r="M7" i="1"/>
  <c r="G7" i="2"/>
  <c r="G6" i="2"/>
  <c r="G5" i="2"/>
  <c r="G4" i="2"/>
  <c r="G3" i="2"/>
  <c r="G2" i="2"/>
  <c r="G1" i="2"/>
  <c r="O15" i="1" l="1"/>
  <c r="P16" i="1"/>
  <c r="O9" i="1"/>
  <c r="O17" i="1"/>
  <c r="N18" i="1"/>
  <c r="P8" i="1"/>
  <c r="P10" i="1"/>
  <c r="Q13" i="1"/>
  <c r="P13" i="1"/>
  <c r="N13" i="1"/>
  <c r="P18" i="1"/>
  <c r="O12" i="1"/>
  <c r="N14" i="1"/>
  <c r="Q15" i="1"/>
  <c r="P15" i="1"/>
  <c r="N15" i="1"/>
  <c r="N8" i="1"/>
  <c r="N9" i="1"/>
  <c r="Q9" i="1"/>
  <c r="P9" i="1"/>
  <c r="O13" i="1"/>
  <c r="P14" i="1"/>
  <c r="N16" i="1"/>
  <c r="N17" i="1"/>
  <c r="Q17" i="1"/>
  <c r="P17" i="1"/>
  <c r="Q11" i="1"/>
  <c r="P11" i="1"/>
  <c r="N11" i="1"/>
  <c r="N12" i="1"/>
  <c r="O11" i="1"/>
  <c r="N10" i="1"/>
  <c r="P12" i="1"/>
  <c r="Q8" i="1"/>
  <c r="Q10" i="1"/>
  <c r="Q12" i="1"/>
  <c r="Q14" i="1"/>
  <c r="Q16" i="1"/>
  <c r="Q18" i="1"/>
  <c r="O8" i="1"/>
  <c r="O10" i="1"/>
  <c r="O14" i="1"/>
  <c r="O16" i="1"/>
  <c r="O18" i="1"/>
  <c r="I6" i="1" l="1"/>
  <c r="J7" i="1" l="1"/>
  <c r="R7" i="1" l="1"/>
  <c r="S7" i="1" l="1"/>
  <c r="P7" i="1" s="1"/>
  <c r="O7" i="1" l="1"/>
  <c r="N7" i="1"/>
  <c r="Q7" i="1"/>
</calcChain>
</file>

<file path=xl/sharedStrings.xml><?xml version="1.0" encoding="utf-8"?>
<sst xmlns="http://schemas.openxmlformats.org/spreadsheetml/2006/main" count="53" uniqueCount="49">
  <si>
    <t>L</t>
  </si>
  <si>
    <t>W</t>
  </si>
  <si>
    <t>Dim Weight</t>
  </si>
  <si>
    <t>H</t>
  </si>
  <si>
    <t>L+Girth</t>
  </si>
  <si>
    <t>Over Length</t>
  </si>
  <si>
    <t>Over Length + Girth</t>
  </si>
  <si>
    <t>Must Ship LTL (Over Limits)</t>
  </si>
  <si>
    <t>Cubic Size</t>
  </si>
  <si>
    <t>E</t>
  </si>
  <si>
    <t>Over Weight</t>
  </si>
  <si>
    <t>Calculations</t>
  </si>
  <si>
    <t>Fill In Data For Your Package</t>
  </si>
  <si>
    <t xml:space="preserve"> For informational purposes only, always consult your package carrier for detailed package quotes</t>
  </si>
  <si>
    <t>Actual Weight (lbs)</t>
  </si>
  <si>
    <t>Sample</t>
  </si>
  <si>
    <t>Box Description</t>
  </si>
  <si>
    <t>Weight Used for Pricing (lbs)</t>
  </si>
  <si>
    <t>Special Pricing / Surcharge</t>
  </si>
  <si>
    <t xml:space="preserve">Dim Weight Applied </t>
  </si>
  <si>
    <t>Additional Handling Fee (Weight)</t>
  </si>
  <si>
    <t>Additional Handling Fee (Dimensions)</t>
  </si>
  <si>
    <t>UPS/FedEx Dimension and Weight Checks</t>
  </si>
  <si>
    <t>D</t>
  </si>
  <si>
    <t xml:space="preserve">Large Package Surchage Charge </t>
  </si>
  <si>
    <t>B</t>
  </si>
  <si>
    <t>C</t>
  </si>
  <si>
    <t>EB</t>
  </si>
  <si>
    <t>I</t>
  </si>
  <si>
    <t>O</t>
  </si>
  <si>
    <t>BC</t>
  </si>
  <si>
    <t>EC</t>
  </si>
  <si>
    <t>Box Dimensions (I)side (O)utside</t>
  </si>
  <si>
    <t>Flute</t>
  </si>
  <si>
    <t>Actual</t>
  </si>
  <si>
    <t>FOS</t>
  </si>
  <si>
    <t>Flute of Box (if known)</t>
  </si>
  <si>
    <t>Instructions</t>
  </si>
  <si>
    <r>
      <rPr>
        <sz val="11"/>
        <color theme="1"/>
        <rFont val="Calibri"/>
        <family val="2"/>
      </rPr>
      <t xml:space="preserve">•  </t>
    </r>
    <r>
      <rPr>
        <sz val="11"/>
        <color theme="1"/>
        <rFont val="Calibri"/>
        <family val="2"/>
        <scheme val="minor"/>
      </rPr>
      <t>Fill in the the data under the green column</t>
    </r>
  </si>
  <si>
    <t>•  If you don't know the flute of the box, leave cell blank</t>
  </si>
  <si>
    <t>•  The below pictues illustrates your measurements</t>
  </si>
  <si>
    <t>•  Meaurements are in inches and weights are in lbs</t>
  </si>
  <si>
    <t>Stretch Wrap</t>
  </si>
  <si>
    <t>Loosefill/Peanuts</t>
  </si>
  <si>
    <t>Boxes (Custom and Stock)</t>
  </si>
  <si>
    <t>Tape</t>
  </si>
  <si>
    <t xml:space="preserve">  Bags</t>
  </si>
  <si>
    <t xml:space="preserve">     Labels</t>
  </si>
  <si>
    <r>
      <rPr>
        <b/>
        <sz val="11"/>
        <color theme="1"/>
        <rFont val="Calibri"/>
        <family val="2"/>
        <scheme val="minor"/>
      </rPr>
      <t xml:space="preserve">Leaman Container is more than a box supplier.  We can help you analyze your standard shipping cube and setup a shipping box strategy that will minimize your DIM Weight penalties.      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scheme val="minor"/>
      </rPr>
      <t>Call us today at 1-800-242-6937 for help.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</si>
</sst>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104295"/>
      <name val="Inherit"/>
    </font>
    <font>
      <u/>
      <sz val="8"/>
      <color rgb="FF104295"/>
      <name val="Inherit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4" borderId="0" xfId="0" applyFill="1"/>
    <xf numFmtId="0" fontId="1" fillId="4" borderId="0" xfId="0" applyFont="1" applyFill="1"/>
    <xf numFmtId="1" fontId="3" fillId="5" borderId="15" xfId="0" applyNumberFormat="1" applyFont="1" applyFill="1" applyBorder="1"/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5" borderId="16" xfId="0" applyNumberFormat="1" applyFont="1" applyFill="1" applyBorder="1"/>
    <xf numFmtId="1" fontId="3" fillId="2" borderId="4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0" fillId="4" borderId="0" xfId="0" applyFill="1" applyBorder="1"/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1" fontId="5" fillId="2" borderId="30" xfId="0" applyNumberFormat="1" applyFont="1" applyFill="1" applyBorder="1"/>
    <xf numFmtId="1" fontId="5" fillId="2" borderId="31" xfId="0" applyNumberFormat="1" applyFont="1" applyFill="1" applyBorder="1"/>
    <xf numFmtId="1" fontId="5" fillId="2" borderId="32" xfId="0" applyNumberFormat="1" applyFont="1" applyFill="1" applyBorder="1"/>
    <xf numFmtId="1" fontId="3" fillId="2" borderId="33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5" borderId="17" xfId="0" applyNumberFormat="1" applyFont="1" applyFill="1" applyBorder="1"/>
    <xf numFmtId="1" fontId="5" fillId="2" borderId="33" xfId="0" applyNumberFormat="1" applyFont="1" applyFill="1" applyBorder="1"/>
    <xf numFmtId="1" fontId="5" fillId="2" borderId="27" xfId="0" applyNumberFormat="1" applyFont="1" applyFill="1" applyBorder="1"/>
    <xf numFmtId="0" fontId="1" fillId="3" borderId="34" xfId="0" applyFont="1" applyFill="1" applyBorder="1" applyAlignment="1">
      <alignment horizontal="center" vertical="center"/>
    </xf>
    <xf numFmtId="1" fontId="5" fillId="2" borderId="10" xfId="0" applyNumberFormat="1" applyFont="1" applyFill="1" applyBorder="1"/>
    <xf numFmtId="1" fontId="5" fillId="2" borderId="1" xfId="0" applyNumberFormat="1" applyFont="1" applyFill="1" applyBorder="1"/>
    <xf numFmtId="1" fontId="5" fillId="2" borderId="11" xfId="0" applyNumberFormat="1" applyFont="1" applyFill="1" applyBorder="1"/>
    <xf numFmtId="1" fontId="5" fillId="2" borderId="5" xfId="0" applyNumberFormat="1" applyFont="1" applyFill="1" applyBorder="1"/>
    <xf numFmtId="0" fontId="4" fillId="4" borderId="0" xfId="0" applyFont="1" applyFill="1" applyAlignment="1">
      <alignment vertical="top"/>
    </xf>
    <xf numFmtId="0" fontId="2" fillId="4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top" wrapText="1"/>
    </xf>
    <xf numFmtId="0" fontId="9" fillId="4" borderId="0" xfId="0" applyFont="1" applyFill="1" applyAlignment="1">
      <alignment horizontal="left" vertical="top" wrapText="1"/>
    </xf>
    <xf numFmtId="0" fontId="7" fillId="4" borderId="35" xfId="0" applyFont="1" applyFill="1" applyBorder="1" applyProtection="1"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7" fillId="4" borderId="36" xfId="0" applyFont="1" applyFill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4" borderId="37" xfId="0" applyFont="1" applyFill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4" borderId="0" xfId="0" applyFont="1" applyFill="1" applyAlignment="1">
      <alignment vertical="top" wrapText="1"/>
    </xf>
    <xf numFmtId="0" fontId="14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6">
    <dxf>
      <font>
        <b/>
        <i val="0"/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hyperlink" Target="http://www.leamancontainer.com/catalog/tape-and-dispensers/" TargetMode="External"/><Relationship Id="rId3" Type="http://schemas.openxmlformats.org/officeDocument/2006/relationships/hyperlink" Target="http://www.leamancontainer.com/catalog/bubblewraps/" TargetMode="External"/><Relationship Id="rId7" Type="http://schemas.openxmlformats.org/officeDocument/2006/relationships/hyperlink" Target="http://www.leamancontainer.com/catalog/loosefill-peanuts/" TargetMode="External"/><Relationship Id="rId12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11" Type="http://schemas.openxmlformats.org/officeDocument/2006/relationships/hyperlink" Target="http://www.leamancontainer.com/catalog/labels/" TargetMode="External"/><Relationship Id="rId5" Type="http://schemas.openxmlformats.org/officeDocument/2006/relationships/hyperlink" Target="http://www.leamancontainer.com/catalog/Files/Images/multibig.jpg" TargetMode="External"/><Relationship Id="rId10" Type="http://schemas.openxmlformats.org/officeDocument/2006/relationships/image" Target="../media/image6.jpeg"/><Relationship Id="rId4" Type="http://schemas.openxmlformats.org/officeDocument/2006/relationships/image" Target="../media/image3.jpeg"/><Relationship Id="rId9" Type="http://schemas.openxmlformats.org/officeDocument/2006/relationships/hyperlink" Target="http://www.leamancontainer.com/catalog/bags/" TargetMode="External"/><Relationship Id="rId1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13125</xdr:colOff>
      <xdr:row>24</xdr:row>
      <xdr:rowOff>28574</xdr:rowOff>
    </xdr:from>
    <xdr:to>
      <xdr:col>1</xdr:col>
      <xdr:colOff>1495424</xdr:colOff>
      <xdr:row>31</xdr:row>
      <xdr:rowOff>161526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6547" r="57751"/>
        <a:stretch/>
      </xdr:blipFill>
      <xdr:spPr>
        <a:xfrm>
          <a:off x="127425" y="5314949"/>
          <a:ext cx="1482299" cy="1466452"/>
        </a:xfrm>
        <a:prstGeom prst="rect">
          <a:avLst/>
        </a:prstGeom>
      </xdr:spPr>
    </xdr:pic>
    <xdr:clientData/>
  </xdr:twoCellAnchor>
  <xdr:twoCellAnchor editAs="oneCell">
    <xdr:from>
      <xdr:col>17</xdr:col>
      <xdr:colOff>98042</xdr:colOff>
      <xdr:row>0</xdr:row>
      <xdr:rowOff>105834</xdr:rowOff>
    </xdr:from>
    <xdr:to>
      <xdr:col>19</xdr:col>
      <xdr:colOff>497421</xdr:colOff>
      <xdr:row>2</xdr:row>
      <xdr:rowOff>75415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875" y="105834"/>
          <a:ext cx="1415379" cy="477581"/>
        </a:xfrm>
        <a:prstGeom prst="rect">
          <a:avLst/>
        </a:prstGeom>
      </xdr:spPr>
    </xdr:pic>
    <xdr:clientData/>
  </xdr:twoCellAnchor>
  <xdr:twoCellAnchor>
    <xdr:from>
      <xdr:col>8</xdr:col>
      <xdr:colOff>222250</xdr:colOff>
      <xdr:row>19</xdr:row>
      <xdr:rowOff>52918</xdr:rowOff>
    </xdr:from>
    <xdr:to>
      <xdr:col>11</xdr:col>
      <xdr:colOff>285750</xdr:colOff>
      <xdr:row>21</xdr:row>
      <xdr:rowOff>105833</xdr:rowOff>
    </xdr:to>
    <xdr:sp macro="" textlink="">
      <xdr:nvSpPr>
        <xdr:cNvPr id="3" name="Line Callout 2 2"/>
        <xdr:cNvSpPr/>
      </xdr:nvSpPr>
      <xdr:spPr>
        <a:xfrm>
          <a:off x="3492500" y="3672418"/>
          <a:ext cx="1947333" cy="433915"/>
        </a:xfrm>
        <a:prstGeom prst="borderCallout2">
          <a:avLst>
            <a:gd name="adj1" fmla="val 13750"/>
            <a:gd name="adj2" fmla="val 104710"/>
            <a:gd name="adj3" fmla="val 13750"/>
            <a:gd name="adj4" fmla="val 113768"/>
            <a:gd name="adj5" fmla="val -39326"/>
            <a:gd name="adj6" fmla="val 123313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tx1"/>
              </a:solidFill>
            </a:rPr>
            <a:t>Cube / 166 for Domestic or CAN</a:t>
          </a:r>
        </a:p>
        <a:p>
          <a:pPr algn="l"/>
          <a:r>
            <a:rPr lang="en-US" sz="1000">
              <a:solidFill>
                <a:schemeClr val="tx1"/>
              </a:solidFill>
            </a:rPr>
            <a:t>Cube / 139 for International</a:t>
          </a:r>
        </a:p>
      </xdr:txBody>
    </xdr:sp>
    <xdr:clientData/>
  </xdr:twoCellAnchor>
  <xdr:twoCellAnchor>
    <xdr:from>
      <xdr:col>8</xdr:col>
      <xdr:colOff>211667</xdr:colOff>
      <xdr:row>22</xdr:row>
      <xdr:rowOff>10582</xdr:rowOff>
    </xdr:from>
    <xdr:to>
      <xdr:col>11</xdr:col>
      <xdr:colOff>275167</xdr:colOff>
      <xdr:row>23</xdr:row>
      <xdr:rowOff>84666</xdr:rowOff>
    </xdr:to>
    <xdr:sp macro="" textlink="">
      <xdr:nvSpPr>
        <xdr:cNvPr id="9" name="Line Callout 2 8"/>
        <xdr:cNvSpPr/>
      </xdr:nvSpPr>
      <xdr:spPr>
        <a:xfrm>
          <a:off x="3481917" y="4201582"/>
          <a:ext cx="1841500" cy="264584"/>
        </a:xfrm>
        <a:prstGeom prst="borderCallout2">
          <a:avLst>
            <a:gd name="adj1" fmla="val 13750"/>
            <a:gd name="adj2" fmla="val 104710"/>
            <a:gd name="adj3" fmla="val 13750"/>
            <a:gd name="adj4" fmla="val 113768"/>
            <a:gd name="adj5" fmla="val -261649"/>
            <a:gd name="adj6" fmla="val 151729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tx1"/>
              </a:solidFill>
            </a:rPr>
            <a:t>DIM</a:t>
          </a:r>
          <a:r>
            <a:rPr lang="en-US" sz="1000" baseline="0">
              <a:solidFill>
                <a:schemeClr val="tx1"/>
              </a:solidFill>
            </a:rPr>
            <a:t> Wt &gt; Actual Weight</a:t>
          </a:r>
          <a:endParaRPr 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211667</xdr:colOff>
      <xdr:row>24</xdr:row>
      <xdr:rowOff>0</xdr:rowOff>
    </xdr:from>
    <xdr:to>
      <xdr:col>11</xdr:col>
      <xdr:colOff>275167</xdr:colOff>
      <xdr:row>25</xdr:row>
      <xdr:rowOff>116417</xdr:rowOff>
    </xdr:to>
    <xdr:sp macro="" textlink="">
      <xdr:nvSpPr>
        <xdr:cNvPr id="10" name="Line Callout 2 9"/>
        <xdr:cNvSpPr/>
      </xdr:nvSpPr>
      <xdr:spPr>
        <a:xfrm>
          <a:off x="3481917" y="4572000"/>
          <a:ext cx="1841500" cy="306917"/>
        </a:xfrm>
        <a:prstGeom prst="borderCallout2">
          <a:avLst>
            <a:gd name="adj1" fmla="val 13750"/>
            <a:gd name="adj2" fmla="val 104710"/>
            <a:gd name="adj3" fmla="val 13750"/>
            <a:gd name="adj4" fmla="val 113768"/>
            <a:gd name="adj5" fmla="val -350630"/>
            <a:gd name="adj6" fmla="val 18127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tx1"/>
              </a:solidFill>
            </a:rPr>
            <a:t>L</a:t>
          </a:r>
          <a:r>
            <a:rPr lang="en-US" sz="1000" baseline="0">
              <a:solidFill>
                <a:schemeClr val="tx1"/>
              </a:solidFill>
            </a:rPr>
            <a:t>en + Girth &gt;130</a:t>
          </a:r>
          <a:endParaRPr 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211667</xdr:colOff>
      <xdr:row>26</xdr:row>
      <xdr:rowOff>31751</xdr:rowOff>
    </xdr:from>
    <xdr:to>
      <xdr:col>11</xdr:col>
      <xdr:colOff>264584</xdr:colOff>
      <xdr:row>29</xdr:row>
      <xdr:rowOff>31751</xdr:rowOff>
    </xdr:to>
    <xdr:sp macro="" textlink="">
      <xdr:nvSpPr>
        <xdr:cNvPr id="11" name="Line Callout 2 10"/>
        <xdr:cNvSpPr/>
      </xdr:nvSpPr>
      <xdr:spPr>
        <a:xfrm>
          <a:off x="3481917" y="4984751"/>
          <a:ext cx="1936750" cy="571500"/>
        </a:xfrm>
        <a:prstGeom prst="borderCallout2">
          <a:avLst>
            <a:gd name="adj1" fmla="val 13750"/>
            <a:gd name="adj2" fmla="val 104710"/>
            <a:gd name="adj3" fmla="val 13750"/>
            <a:gd name="adj4" fmla="val 113768"/>
            <a:gd name="adj5" fmla="val -260464"/>
            <a:gd name="adj6" fmla="val 215586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tx1"/>
              </a:solidFill>
            </a:rPr>
            <a:t>L</a:t>
          </a:r>
          <a:r>
            <a:rPr lang="en-US" sz="1000" baseline="0">
              <a:solidFill>
                <a:schemeClr val="tx1"/>
              </a:solidFill>
            </a:rPr>
            <a:t>en  &gt; 60 </a:t>
          </a:r>
        </a:p>
        <a:p>
          <a:pPr algn="l"/>
          <a:r>
            <a:rPr lang="en-US" sz="1000" baseline="0">
              <a:solidFill>
                <a:schemeClr val="tx1"/>
              </a:solidFill>
            </a:rPr>
            <a:t>or </a:t>
          </a:r>
        </a:p>
        <a:p>
          <a:pPr algn="l"/>
          <a:r>
            <a:rPr lang="en-US" sz="1000" baseline="0">
              <a:solidFill>
                <a:schemeClr val="tx1"/>
              </a:solidFill>
            </a:rPr>
            <a:t>2nd Largest Dimension &gt; 30</a:t>
          </a:r>
          <a:endParaRPr 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211667</xdr:colOff>
      <xdr:row>29</xdr:row>
      <xdr:rowOff>136525</xdr:rowOff>
    </xdr:from>
    <xdr:to>
      <xdr:col>11</xdr:col>
      <xdr:colOff>254000</xdr:colOff>
      <xdr:row>30</xdr:row>
      <xdr:rowOff>178858</xdr:rowOff>
    </xdr:to>
    <xdr:sp macro="" textlink="">
      <xdr:nvSpPr>
        <xdr:cNvPr id="12" name="Line Callout 2 11"/>
        <xdr:cNvSpPr/>
      </xdr:nvSpPr>
      <xdr:spPr>
        <a:xfrm>
          <a:off x="3573992" y="6375400"/>
          <a:ext cx="1823508" cy="232833"/>
        </a:xfrm>
        <a:prstGeom prst="borderCallout2">
          <a:avLst>
            <a:gd name="adj1" fmla="val 13750"/>
            <a:gd name="adj2" fmla="val 104710"/>
            <a:gd name="adj3" fmla="val 13750"/>
            <a:gd name="adj4" fmla="val 113768"/>
            <a:gd name="adj5" fmla="val -903360"/>
            <a:gd name="adj6" fmla="val 246991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tx1"/>
              </a:solidFill>
            </a:rPr>
            <a:t>Actual Weight &gt; 70 lbs</a:t>
          </a:r>
        </a:p>
      </xdr:txBody>
    </xdr:sp>
    <xdr:clientData/>
  </xdr:twoCellAnchor>
  <xdr:twoCellAnchor>
    <xdr:from>
      <xdr:col>14</xdr:col>
      <xdr:colOff>385233</xdr:colOff>
      <xdr:row>24</xdr:row>
      <xdr:rowOff>57151</xdr:rowOff>
    </xdr:from>
    <xdr:to>
      <xdr:col>16</xdr:col>
      <xdr:colOff>565150</xdr:colOff>
      <xdr:row>25</xdr:row>
      <xdr:rowOff>120651</xdr:rowOff>
    </xdr:to>
    <xdr:sp macro="" textlink="">
      <xdr:nvSpPr>
        <xdr:cNvPr id="13" name="Line Callout 2 12"/>
        <xdr:cNvSpPr/>
      </xdr:nvSpPr>
      <xdr:spPr>
        <a:xfrm>
          <a:off x="7073900" y="4629151"/>
          <a:ext cx="1439333" cy="254000"/>
        </a:xfrm>
        <a:prstGeom prst="borderCallout2">
          <a:avLst>
            <a:gd name="adj1" fmla="val 13750"/>
            <a:gd name="adj2" fmla="val 104710"/>
            <a:gd name="adj3" fmla="val 13750"/>
            <a:gd name="adj4" fmla="val 113768"/>
            <a:gd name="adj5" fmla="val -436989"/>
            <a:gd name="adj6" fmla="val 119764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tx1"/>
              </a:solidFill>
            </a:rPr>
            <a:t>Actual Weight &gt;</a:t>
          </a:r>
          <a:r>
            <a:rPr lang="en-US" sz="1000" baseline="0">
              <a:solidFill>
                <a:schemeClr val="tx1"/>
              </a:solidFill>
            </a:rPr>
            <a:t> 150 lbs</a:t>
          </a:r>
        </a:p>
        <a:p>
          <a:pPr algn="l"/>
          <a:endParaRPr 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381000</xdr:colOff>
      <xdr:row>26</xdr:row>
      <xdr:rowOff>31751</xdr:rowOff>
    </xdr:from>
    <xdr:to>
      <xdr:col>16</xdr:col>
      <xdr:colOff>560917</xdr:colOff>
      <xdr:row>27</xdr:row>
      <xdr:rowOff>95251</xdr:rowOff>
    </xdr:to>
    <xdr:sp macro="" textlink="">
      <xdr:nvSpPr>
        <xdr:cNvPr id="14" name="Line Callout 2 13"/>
        <xdr:cNvSpPr/>
      </xdr:nvSpPr>
      <xdr:spPr>
        <a:xfrm>
          <a:off x="7069667" y="4984751"/>
          <a:ext cx="1439333" cy="254000"/>
        </a:xfrm>
        <a:prstGeom prst="borderCallout2">
          <a:avLst>
            <a:gd name="adj1" fmla="val 13750"/>
            <a:gd name="adj2" fmla="val 104710"/>
            <a:gd name="adj3" fmla="val 13750"/>
            <a:gd name="adj4" fmla="val 113768"/>
            <a:gd name="adj5" fmla="val -582823"/>
            <a:gd name="adj6" fmla="val 160941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tx1"/>
              </a:solidFill>
            </a:rPr>
            <a:t>Len +</a:t>
          </a:r>
          <a:r>
            <a:rPr lang="en-US" sz="1000" baseline="0">
              <a:solidFill>
                <a:schemeClr val="tx1"/>
              </a:solidFill>
            </a:rPr>
            <a:t> Girth &gt;165</a:t>
          </a:r>
          <a:endParaRPr 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381000</xdr:colOff>
      <xdr:row>28</xdr:row>
      <xdr:rowOff>0</xdr:rowOff>
    </xdr:from>
    <xdr:to>
      <xdr:col>16</xdr:col>
      <xdr:colOff>560917</xdr:colOff>
      <xdr:row>29</xdr:row>
      <xdr:rowOff>63500</xdr:rowOff>
    </xdr:to>
    <xdr:sp macro="" textlink="">
      <xdr:nvSpPr>
        <xdr:cNvPr id="15" name="Line Callout 2 14"/>
        <xdr:cNvSpPr/>
      </xdr:nvSpPr>
      <xdr:spPr>
        <a:xfrm>
          <a:off x="7080250" y="6053667"/>
          <a:ext cx="1375834" cy="254000"/>
        </a:xfrm>
        <a:prstGeom prst="borderCallout2">
          <a:avLst>
            <a:gd name="adj1" fmla="val 13750"/>
            <a:gd name="adj2" fmla="val 104710"/>
            <a:gd name="adj3" fmla="val 13750"/>
            <a:gd name="adj4" fmla="val 113768"/>
            <a:gd name="adj5" fmla="val -724489"/>
            <a:gd name="adj6" fmla="val 203588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chemeClr val="tx1"/>
              </a:solidFill>
            </a:rPr>
            <a:t>Len</a:t>
          </a:r>
          <a:r>
            <a:rPr lang="en-US" sz="1000" baseline="0">
              <a:solidFill>
                <a:schemeClr val="tx1"/>
              </a:solidFill>
            </a:rPr>
            <a:t> &gt; 108</a:t>
          </a:r>
        </a:p>
      </xdr:txBody>
    </xdr:sp>
    <xdr:clientData/>
  </xdr:twoCellAnchor>
  <xdr:twoCellAnchor editAs="oneCell">
    <xdr:from>
      <xdr:col>6</xdr:col>
      <xdr:colOff>31749</xdr:colOff>
      <xdr:row>38</xdr:row>
      <xdr:rowOff>0</xdr:rowOff>
    </xdr:from>
    <xdr:to>
      <xdr:col>8</xdr:col>
      <xdr:colOff>412749</xdr:colOff>
      <xdr:row>43</xdr:row>
      <xdr:rowOff>0</xdr:rowOff>
    </xdr:to>
    <xdr:pic>
      <xdr:nvPicPr>
        <xdr:cNvPr id="17" name="Picture 16" descr="Bubble/Stretch Wraps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9" y="7905750"/>
          <a:ext cx="13335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1428750</xdr:colOff>
      <xdr:row>43</xdr:row>
      <xdr:rowOff>0</xdr:rowOff>
    </xdr:to>
    <xdr:pic>
      <xdr:nvPicPr>
        <xdr:cNvPr id="18" name="ctl00_contentCatalog_additonalinfo_catlinkimg" descr="http://www.leamancontainer.com/catalog/Files/Thumbnails/multibig.jpg">
          <a:hlinkClick xmlns:r="http://schemas.openxmlformats.org/officeDocument/2006/relationships" r:id="rId5" tooltip="multibig.jp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896225"/>
          <a:ext cx="14287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21166</xdr:colOff>
      <xdr:row>38</xdr:row>
      <xdr:rowOff>0</xdr:rowOff>
    </xdr:from>
    <xdr:to>
      <xdr:col>11</xdr:col>
      <xdr:colOff>325966</xdr:colOff>
      <xdr:row>43</xdr:row>
      <xdr:rowOff>0</xdr:rowOff>
    </xdr:to>
    <xdr:pic>
      <xdr:nvPicPr>
        <xdr:cNvPr id="19" name="Picture 18" descr="Loosefill / Peanuts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499" y="7905750"/>
          <a:ext cx="133138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95262</xdr:colOff>
      <xdr:row>38</xdr:row>
      <xdr:rowOff>0</xdr:rowOff>
    </xdr:from>
    <xdr:to>
      <xdr:col>14</xdr:col>
      <xdr:colOff>437104</xdr:colOff>
      <xdr:row>43</xdr:row>
      <xdr:rowOff>0</xdr:rowOff>
    </xdr:to>
    <xdr:pic>
      <xdr:nvPicPr>
        <xdr:cNvPr id="20" name="Picture 19" descr="Bags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5179" y="7905750"/>
          <a:ext cx="13366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137597</xdr:colOff>
      <xdr:row>38</xdr:row>
      <xdr:rowOff>0</xdr:rowOff>
    </xdr:from>
    <xdr:to>
      <xdr:col>17</xdr:col>
      <xdr:colOff>311164</xdr:colOff>
      <xdr:row>43</xdr:row>
      <xdr:rowOff>0</xdr:rowOff>
    </xdr:to>
    <xdr:pic>
      <xdr:nvPicPr>
        <xdr:cNvPr id="21" name="Picture 20" descr="Labels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14" y="7905750"/>
          <a:ext cx="1337733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1714499</xdr:colOff>
      <xdr:row>37</xdr:row>
      <xdr:rowOff>186267</xdr:rowOff>
    </xdr:from>
    <xdr:to>
      <xdr:col>5</xdr:col>
      <xdr:colOff>440266</xdr:colOff>
      <xdr:row>43</xdr:row>
      <xdr:rowOff>0</xdr:rowOff>
    </xdr:to>
    <xdr:pic>
      <xdr:nvPicPr>
        <xdr:cNvPr id="22" name="Picture 21" descr="Tape and Dispensers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916" y="7901517"/>
          <a:ext cx="1339850" cy="1147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tabSelected="1" zoomScaleNormal="100" zoomScaleSheetLayoutView="90" workbookViewId="0">
      <selection activeCell="D16" sqref="D16"/>
    </sheetView>
  </sheetViews>
  <sheetFormatPr defaultColWidth="0" defaultRowHeight="15" zeroHeight="1"/>
  <cols>
    <col min="1" max="1" width="1.7109375" customWidth="1"/>
    <col min="2" max="2" width="25.85546875" customWidth="1"/>
    <col min="3" max="5" width="4.42578125" customWidth="1"/>
    <col min="6" max="6" width="10" customWidth="1"/>
    <col min="7" max="7" width="7.28515625" customWidth="1"/>
    <col min="8" max="8" width="7" customWidth="1"/>
    <col min="9" max="9" width="9.7109375" customWidth="1"/>
    <col min="10" max="10" width="8.28515625" customWidth="1"/>
    <col min="11" max="13" width="7.140625" customWidth="1"/>
    <col min="14" max="14" width="7.7109375" customWidth="1"/>
    <col min="15" max="15" width="8.42578125" customWidth="1"/>
    <col min="16" max="17" width="8.7109375" customWidth="1"/>
    <col min="18" max="20" width="7.5703125" customWidth="1"/>
    <col min="21" max="21" width="1.7109375" customWidth="1"/>
    <col min="22" max="16384" width="9.140625" hidden="1"/>
  </cols>
  <sheetData>
    <row r="1" spans="2:20" ht="25.5" customHeight="1">
      <c r="B1" s="37" t="s">
        <v>22</v>
      </c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  <c r="S1" s="1"/>
      <c r="T1" s="1"/>
    </row>
    <row r="2" spans="2:20" ht="14.4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  <c r="Q2" s="1"/>
      <c r="R2" s="1"/>
      <c r="S2" s="1"/>
      <c r="T2" s="1"/>
    </row>
    <row r="3" spans="2:20" ht="14.45" customHeight="1">
      <c r="B3" s="36" t="s">
        <v>13</v>
      </c>
      <c r="C3" s="36"/>
      <c r="D3" s="36"/>
      <c r="E3" s="36"/>
      <c r="F3" s="36"/>
      <c r="G3" s="36"/>
      <c r="H3" s="36"/>
      <c r="I3" s="36"/>
      <c r="J3" s="36"/>
      <c r="K3" s="36"/>
      <c r="L3" s="1"/>
      <c r="M3" s="1"/>
      <c r="N3" s="11"/>
      <c r="O3" s="11"/>
      <c r="P3" s="11"/>
      <c r="Q3" s="11"/>
      <c r="R3" s="11"/>
      <c r="S3" s="11"/>
      <c r="T3" s="11"/>
    </row>
    <row r="4" spans="2:20" ht="3" customHeight="1" thickBot="1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1"/>
      <c r="O4" s="11"/>
      <c r="P4" s="11"/>
      <c r="Q4" s="11"/>
      <c r="R4" s="11"/>
      <c r="S4" s="11"/>
      <c r="T4" s="11"/>
    </row>
    <row r="5" spans="2:20" ht="24" customHeight="1" thickBot="1">
      <c r="B5" s="1"/>
      <c r="C5" s="45" t="s">
        <v>12</v>
      </c>
      <c r="D5" s="46"/>
      <c r="E5" s="46"/>
      <c r="F5" s="46"/>
      <c r="G5" s="46"/>
      <c r="H5" s="46"/>
      <c r="I5" s="46"/>
      <c r="J5" s="47" t="s">
        <v>17</v>
      </c>
      <c r="K5" s="42" t="s">
        <v>11</v>
      </c>
      <c r="L5" s="42"/>
      <c r="M5" s="42"/>
      <c r="N5" s="41" t="s">
        <v>18</v>
      </c>
      <c r="O5" s="42"/>
      <c r="P5" s="43"/>
      <c r="Q5" s="44"/>
      <c r="R5" s="38" t="s">
        <v>7</v>
      </c>
      <c r="S5" s="39"/>
      <c r="T5" s="40"/>
    </row>
    <row r="6" spans="2:20" ht="64.5" thickBot="1">
      <c r="B6" s="31" t="s">
        <v>16</v>
      </c>
      <c r="C6" s="12" t="s">
        <v>0</v>
      </c>
      <c r="D6" s="13" t="s">
        <v>1</v>
      </c>
      <c r="E6" s="13" t="s">
        <v>3</v>
      </c>
      <c r="F6" s="13" t="s">
        <v>32</v>
      </c>
      <c r="G6" s="13" t="s">
        <v>36</v>
      </c>
      <c r="H6" s="13" t="s">
        <v>14</v>
      </c>
      <c r="I6" s="14" t="str">
        <f>"(D)omestic               (E)xport"</f>
        <v>(D)omestic               (E)xport</v>
      </c>
      <c r="J6" s="48"/>
      <c r="K6" s="15" t="s">
        <v>8</v>
      </c>
      <c r="L6" s="13" t="s">
        <v>4</v>
      </c>
      <c r="M6" s="20" t="s">
        <v>2</v>
      </c>
      <c r="N6" s="12" t="s">
        <v>19</v>
      </c>
      <c r="O6" s="16" t="s">
        <v>24</v>
      </c>
      <c r="P6" s="17" t="s">
        <v>21</v>
      </c>
      <c r="Q6" s="14" t="s">
        <v>20</v>
      </c>
      <c r="R6" s="15" t="s">
        <v>10</v>
      </c>
      <c r="S6" s="13" t="s">
        <v>6</v>
      </c>
      <c r="T6" s="14" t="s">
        <v>5</v>
      </c>
    </row>
    <row r="7" spans="2:20">
      <c r="B7" s="51" t="s">
        <v>15</v>
      </c>
      <c r="C7" s="52">
        <v>36</v>
      </c>
      <c r="D7" s="53">
        <v>12</v>
      </c>
      <c r="E7" s="53">
        <v>12</v>
      </c>
      <c r="F7" s="53" t="s">
        <v>28</v>
      </c>
      <c r="G7" s="53" t="s">
        <v>25</v>
      </c>
      <c r="H7" s="53">
        <v>31</v>
      </c>
      <c r="I7" s="54" t="s">
        <v>23</v>
      </c>
      <c r="J7" s="28">
        <f>IF(M7&gt;H7,M7,H7)</f>
        <v>33.557170086596386</v>
      </c>
      <c r="K7" s="29">
        <f>(C7+2*IF(F7="I",IFERROR(VLOOKUP(G7,Sheet2!E:F,2,FALSE),0.25),0))*(D7+2*IF(F7="I",IFERROR(VLOOKUP(G7,Sheet2!E:F,2,FALSE),0.25),0))*(E7+2*IF(F7="I",IFERROR(VLOOKUP(G7,Sheet2!E:F,2,FALSE),0.25),0))</f>
        <v>5570.490234375</v>
      </c>
      <c r="L7" s="30">
        <f>IFERROR(MAX(C7:E7)+2*IF(F7="I",IFERROR(VLOOKUP(G7,Sheet2!E:F,2,FALSE),0.125),0)+(MEDIAN(C7:E7)+3*IF(F7="I",IFERROR(VLOOKUP(G7,Sheet2!E:F,2,FALSE),0.125),0))*2+(MIN(C7:E7)+3*IF(F7="I",IFERROR(VLOOKUP(G7,Sheet2!E:F,2,FALSE),0.125),0))*2,0)</f>
        <v>86.625</v>
      </c>
      <c r="M7" s="21">
        <f>K7/IF(I7="E",139,166)</f>
        <v>33.557170086596386</v>
      </c>
      <c r="N7" s="27" t="str">
        <f>IF(OR(R7="Y",S7="Y",T7="Y"),"SHIP LTL",IF(M7&gt;H7,"Y",""))</f>
        <v>Y</v>
      </c>
      <c r="O7" s="18" t="str">
        <f>IF(OR(R7="Y",S7="Y",T7="Y"),"SHIP LTL",IF(L7&gt;130,"Y",""))</f>
        <v/>
      </c>
      <c r="P7" s="18" t="str">
        <f>IF(OR(R7="Y",S7="Y",T7="Y"),"SHIP LTL",IFERROR(IF(MAX(C7:E7)+IF(F7="I",IFERROR(VLOOKUP(G7,Sheet2!E:F,2,FALSE),0.125),0)*3&gt;60,"Y",IF(MEDIAN(C7:E7)+IF(F7="I",IFERROR(VLOOKUP(G7,Sheet2!E:F,2,FALSE),0.125),0)*3&gt;30,"Y","")),""))</f>
        <v/>
      </c>
      <c r="Q7" s="19" t="str">
        <f>IF(OR(R7="Y",S7="Y",T7="Y"),"SHIP LTL",IF(H7&gt;70,"Y",""))</f>
        <v/>
      </c>
      <c r="R7" s="24" t="str">
        <f>IF(H7&gt;150,"Y","")</f>
        <v/>
      </c>
      <c r="S7" s="18" t="str">
        <f>IF(L7&gt;165,"Y","")</f>
        <v/>
      </c>
      <c r="T7" s="19" t="str">
        <f>IF(MAX(C7:E7)+3*IF(F7="I",IFERROR(VLOOKUP(G7,Sheet2!E:F,2,FALSE),0.125),0)&gt;108,"Y","")</f>
        <v/>
      </c>
    </row>
    <row r="8" spans="2:20">
      <c r="B8" s="55"/>
      <c r="C8" s="56"/>
      <c r="D8" s="57"/>
      <c r="E8" s="57"/>
      <c r="F8" s="57"/>
      <c r="G8" s="57"/>
      <c r="H8" s="57"/>
      <c r="I8" s="58"/>
      <c r="J8" s="3">
        <f t="shared" ref="J8:J18" si="0">IF(M8&gt;H8,M8,H8)</f>
        <v>0</v>
      </c>
      <c r="K8" s="32">
        <f>(C8+2*IF(F8="I",IFERROR(VLOOKUP(G8,Sheet2!E:F,2,FALSE),0.25),0))*(D8+2*IF(F8="I",IFERROR(VLOOKUP(G8,Sheet2!E:F,2,FALSE),0.25),0))*(E8+2*IF(F8="I",IFERROR(VLOOKUP(G8,Sheet2!E:F,2,FALSE),0.25),0))</f>
        <v>0</v>
      </c>
      <c r="L8" s="33">
        <f>IFERROR(MAX(C8:E8)+2*IF(F8="I",IFERROR(VLOOKUP(G8,Sheet2!E:F,2,FALSE),0.125),0)+(MEDIAN(C8:E8)+3*IF(F8="I",IFERROR(VLOOKUP(G8,Sheet2!E:F,2,FALSE),0.125),0))*2+(MIN(C8:E8)+3*IF(F8="I",IFERROR(VLOOKUP(G8,Sheet2!E:F,2,FALSE),0.125),0))*2,0)</f>
        <v>0</v>
      </c>
      <c r="M8" s="22">
        <f t="shared" ref="M8:M18" si="1">K8/IF(I8="E",139,166)</f>
        <v>0</v>
      </c>
      <c r="N8" s="4" t="str">
        <f t="shared" ref="N8:N18" si="2">IF(OR(R8="Y",S8="Y",T8="Y"),"SHIP LTL",IF(M8&gt;H8,"Y",""))</f>
        <v/>
      </c>
      <c r="O8" s="6" t="str">
        <f t="shared" ref="O8:O18" si="3">IF(OR(R8="Y",S8="Y",T8="Y"),"SHIP LTL",IF(L8&gt;130,"Y",""))</f>
        <v/>
      </c>
      <c r="P8" s="6" t="str">
        <f>IF(OR(R8="Y",S8="Y",T8="Y"),"SHIP LTL",IFERROR(IF(MAX(C8:E8)+IF(F8="I",IFERROR(VLOOKUP(G8,Sheet2!E:F,2,FALSE),0.125),0)*3&gt;60,"Y",IF(MEDIAN(C8:E8)+IF(F8="I",IFERROR(VLOOKUP(G8,Sheet2!E:F,2,FALSE),0.125),0)*3&gt;30,"Y","")),""))</f>
        <v/>
      </c>
      <c r="Q8" s="5" t="str">
        <f t="shared" ref="Q8:Q18" si="4">IF(OR(R8="Y",S8="Y",T8="Y"),"SHIP LTL",IF(H8&gt;70,"Y",""))</f>
        <v/>
      </c>
      <c r="R8" s="25" t="str">
        <f t="shared" ref="R8:R18" si="5">IF(H8&gt;150,"Y","")</f>
        <v/>
      </c>
      <c r="S8" s="6" t="str">
        <f t="shared" ref="S8:S18" si="6">IF(L8&gt;165,"Y","")</f>
        <v/>
      </c>
      <c r="T8" s="5" t="str">
        <f>IF(MAX(C8:E8)+3*IF(F8="I",IFERROR(VLOOKUP(G8,Sheet2!E:F,2,FALSE),0.125),0)&gt;108,"Y","")</f>
        <v/>
      </c>
    </row>
    <row r="9" spans="2:20">
      <c r="B9" s="55"/>
      <c r="C9" s="56"/>
      <c r="D9" s="57"/>
      <c r="E9" s="57"/>
      <c r="F9" s="57"/>
      <c r="G9" s="57"/>
      <c r="H9" s="57"/>
      <c r="I9" s="58"/>
      <c r="J9" s="3">
        <f t="shared" si="0"/>
        <v>0</v>
      </c>
      <c r="K9" s="32">
        <f>(C9+2*IF(F9="I",IFERROR(VLOOKUP(G9,Sheet2!E:F,2,FALSE),0.25),0))*(D9+2*IF(F9="I",IFERROR(VLOOKUP(G9,Sheet2!E:F,2,FALSE),0.25),0))*(E9+2*IF(F9="I",IFERROR(VLOOKUP(G9,Sheet2!E:F,2,FALSE),0.25),0))</f>
        <v>0</v>
      </c>
      <c r="L9" s="33">
        <f>IFERROR(MAX(C9:E9)+2*IF(F9="I",IFERROR(VLOOKUP(G9,Sheet2!E:F,2,FALSE),0.125),0)+(MEDIAN(C9:E9)+3*IF(F9="I",IFERROR(VLOOKUP(G9,Sheet2!E:F,2,FALSE),0.125),0))*2+(MIN(C9:E9)+3*IF(F9="I",IFERROR(VLOOKUP(G9,Sheet2!E:F,2,FALSE),0.125),0))*2,0)</f>
        <v>0</v>
      </c>
      <c r="M9" s="22">
        <f t="shared" si="1"/>
        <v>0</v>
      </c>
      <c r="N9" s="4" t="str">
        <f t="shared" si="2"/>
        <v/>
      </c>
      <c r="O9" s="6" t="str">
        <f t="shared" si="3"/>
        <v/>
      </c>
      <c r="P9" s="6" t="str">
        <f>IF(OR(R9="Y",S9="Y",T9="Y"),"SHIP LTL",IFERROR(IF(MAX(C9:E9)+IF(F9="I",IFERROR(VLOOKUP(G9,Sheet2!E:F,2,FALSE),0.125),0)*3&gt;60,"Y",IF(MEDIAN(C9:E9)+IF(F9="I",IFERROR(VLOOKUP(G9,Sheet2!E:F,2,FALSE),0.125),0)*3&gt;30,"Y","")),""))</f>
        <v/>
      </c>
      <c r="Q9" s="5" t="str">
        <f t="shared" si="4"/>
        <v/>
      </c>
      <c r="R9" s="25" t="str">
        <f t="shared" si="5"/>
        <v/>
      </c>
      <c r="S9" s="6" t="str">
        <f t="shared" si="6"/>
        <v/>
      </c>
      <c r="T9" s="5" t="str">
        <f>IF(MAX(C9:E9)+3*IF(F9="I",IFERROR(VLOOKUP(G9,Sheet2!E:F,2,FALSE),0.125),0)&gt;108,"Y","")</f>
        <v/>
      </c>
    </row>
    <row r="10" spans="2:20">
      <c r="B10" s="55"/>
      <c r="C10" s="56"/>
      <c r="D10" s="57"/>
      <c r="E10" s="57"/>
      <c r="F10" s="57"/>
      <c r="G10" s="57"/>
      <c r="H10" s="57"/>
      <c r="I10" s="58"/>
      <c r="J10" s="3">
        <f t="shared" si="0"/>
        <v>0</v>
      </c>
      <c r="K10" s="32">
        <f>(C10+2*IF(F10="I",IFERROR(VLOOKUP(G10,Sheet2!E:F,2,FALSE),0.25),0))*(D10+2*IF(F10="I",IFERROR(VLOOKUP(G10,Sheet2!E:F,2,FALSE),0.25),0))*(E10+2*IF(F10="I",IFERROR(VLOOKUP(G10,Sheet2!E:F,2,FALSE),0.25),0))</f>
        <v>0</v>
      </c>
      <c r="L10" s="33">
        <f>IFERROR(MAX(C10:E10)+2*IF(F10="I",IFERROR(VLOOKUP(G10,Sheet2!E:F,2,FALSE),0.125),0)+(MEDIAN(C10:E10)+3*IF(F10="I",IFERROR(VLOOKUP(G10,Sheet2!E:F,2,FALSE),0.125),0))*2+(MIN(C10:E10)+3*IF(F10="I",IFERROR(VLOOKUP(G10,Sheet2!E:F,2,FALSE),0.125),0))*2,0)</f>
        <v>0</v>
      </c>
      <c r="M10" s="22">
        <f t="shared" si="1"/>
        <v>0</v>
      </c>
      <c r="N10" s="4" t="str">
        <f t="shared" si="2"/>
        <v/>
      </c>
      <c r="O10" s="6" t="str">
        <f t="shared" si="3"/>
        <v/>
      </c>
      <c r="P10" s="6" t="str">
        <f>IF(OR(R10="Y",S10="Y",T10="Y"),"SHIP LTL",IFERROR(IF(MAX(C10:E10)+IF(F10="I",IFERROR(VLOOKUP(G10,Sheet2!E:F,2,FALSE),0.125),0)*3&gt;60,"Y",IF(MEDIAN(C10:E10)+IF(F10="I",IFERROR(VLOOKUP(G10,Sheet2!E:F,2,FALSE),0.125),0)*3&gt;30,"Y","")),""))</f>
        <v/>
      </c>
      <c r="Q10" s="5" t="str">
        <f t="shared" si="4"/>
        <v/>
      </c>
      <c r="R10" s="25" t="str">
        <f t="shared" si="5"/>
        <v/>
      </c>
      <c r="S10" s="6" t="str">
        <f t="shared" si="6"/>
        <v/>
      </c>
      <c r="T10" s="5" t="str">
        <f>IF(MAX(C10:E10)+3*IF(F10="I",IFERROR(VLOOKUP(G10,Sheet2!E:F,2,FALSE),0.125),0)&gt;108,"Y","")</f>
        <v/>
      </c>
    </row>
    <row r="11" spans="2:20">
      <c r="B11" s="55"/>
      <c r="C11" s="56"/>
      <c r="D11" s="57"/>
      <c r="E11" s="57"/>
      <c r="F11" s="57"/>
      <c r="G11" s="57"/>
      <c r="H11" s="57"/>
      <c r="I11" s="58"/>
      <c r="J11" s="3">
        <f t="shared" si="0"/>
        <v>0</v>
      </c>
      <c r="K11" s="32">
        <f>(C11+2*IF(F11="I",IFERROR(VLOOKUP(G11,Sheet2!E:F,2,FALSE),0.25),0))*(D11+2*IF(F11="I",IFERROR(VLOOKUP(G11,Sheet2!E:F,2,FALSE),0.25),0))*(E11+2*IF(F11="I",IFERROR(VLOOKUP(G11,Sheet2!E:F,2,FALSE),0.25),0))</f>
        <v>0</v>
      </c>
      <c r="L11" s="33">
        <f>IFERROR(MAX(C11:E11)+2*IF(F11="I",IFERROR(VLOOKUP(G11,Sheet2!E:F,2,FALSE),0.125),0)+(MEDIAN(C11:E11)+3*IF(F11="I",IFERROR(VLOOKUP(G11,Sheet2!E:F,2,FALSE),0.125),0))*2+(MIN(C11:E11)+3*IF(F11="I",IFERROR(VLOOKUP(G11,Sheet2!E:F,2,FALSE),0.125),0))*2,0)</f>
        <v>0</v>
      </c>
      <c r="M11" s="22">
        <f t="shared" si="1"/>
        <v>0</v>
      </c>
      <c r="N11" s="4" t="str">
        <f t="shared" si="2"/>
        <v/>
      </c>
      <c r="O11" s="6" t="str">
        <f t="shared" si="3"/>
        <v/>
      </c>
      <c r="P11" s="6" t="str">
        <f>IF(OR(R11="Y",S11="Y",T11="Y"),"SHIP LTL",IFERROR(IF(MAX(C11:E11)+IF(F11="I",IFERROR(VLOOKUP(G11,Sheet2!E:F,2,FALSE),0.125),0)*3&gt;60,"Y",IF(MEDIAN(C11:E11)+IF(F11="I",IFERROR(VLOOKUP(G11,Sheet2!E:F,2,FALSE),0.125),0)*3&gt;30,"Y","")),""))</f>
        <v/>
      </c>
      <c r="Q11" s="5" t="str">
        <f t="shared" si="4"/>
        <v/>
      </c>
      <c r="R11" s="25" t="str">
        <f t="shared" si="5"/>
        <v/>
      </c>
      <c r="S11" s="6" t="str">
        <f t="shared" si="6"/>
        <v/>
      </c>
      <c r="T11" s="5" t="str">
        <f>IF(MAX(C11:E11)+3*IF(F11="I",IFERROR(VLOOKUP(G11,Sheet2!E:F,2,FALSE),0.125),0)&gt;108,"Y","")</f>
        <v/>
      </c>
    </row>
    <row r="12" spans="2:20">
      <c r="B12" s="55"/>
      <c r="C12" s="56"/>
      <c r="D12" s="57"/>
      <c r="E12" s="57"/>
      <c r="F12" s="57"/>
      <c r="G12" s="57"/>
      <c r="H12" s="57"/>
      <c r="I12" s="58"/>
      <c r="J12" s="3">
        <f t="shared" si="0"/>
        <v>0</v>
      </c>
      <c r="K12" s="32">
        <f>(C12+2*IF(F12="I",IFERROR(VLOOKUP(G12,Sheet2!E:F,2,FALSE),0.25),0))*(D12+2*IF(F12="I",IFERROR(VLOOKUP(G12,Sheet2!E:F,2,FALSE),0.25),0))*(E12+2*IF(F12="I",IFERROR(VLOOKUP(G12,Sheet2!E:F,2,FALSE),0.25),0))</f>
        <v>0</v>
      </c>
      <c r="L12" s="33">
        <f>IFERROR(MAX(C12:E12)+2*IF(F12="I",IFERROR(VLOOKUP(G12,Sheet2!E:F,2,FALSE),0.125),0)+(MEDIAN(C12:E12)+3*IF(F12="I",IFERROR(VLOOKUP(G12,Sheet2!E:F,2,FALSE),0.125),0))*2+(MIN(C12:E12)+3*IF(F12="I",IFERROR(VLOOKUP(G12,Sheet2!E:F,2,FALSE),0.125),0))*2,0)</f>
        <v>0</v>
      </c>
      <c r="M12" s="22">
        <f t="shared" si="1"/>
        <v>0</v>
      </c>
      <c r="N12" s="4" t="str">
        <f t="shared" si="2"/>
        <v/>
      </c>
      <c r="O12" s="6" t="str">
        <f t="shared" si="3"/>
        <v/>
      </c>
      <c r="P12" s="6" t="str">
        <f>IF(OR(R12="Y",S12="Y",T12="Y"),"SHIP LTL",IFERROR(IF(MAX(C12:E12)+IF(F12="I",IFERROR(VLOOKUP(G12,Sheet2!E:F,2,FALSE),0.125),0)*3&gt;60,"Y",IF(MEDIAN(C12:E12)+IF(F12="I",IFERROR(VLOOKUP(G12,Sheet2!E:F,2,FALSE),0.125),0)*3&gt;30,"Y","")),""))</f>
        <v/>
      </c>
      <c r="Q12" s="5" t="str">
        <f t="shared" si="4"/>
        <v/>
      </c>
      <c r="R12" s="25" t="str">
        <f t="shared" si="5"/>
        <v/>
      </c>
      <c r="S12" s="6" t="str">
        <f t="shared" si="6"/>
        <v/>
      </c>
      <c r="T12" s="5" t="str">
        <f>IF(MAX(C12:E12)+3*IF(F12="I",IFERROR(VLOOKUP(G12,Sheet2!E:F,2,FALSE),0.125),0)&gt;108,"Y","")</f>
        <v/>
      </c>
    </row>
    <row r="13" spans="2:20">
      <c r="B13" s="55"/>
      <c r="C13" s="56"/>
      <c r="D13" s="57"/>
      <c r="E13" s="57"/>
      <c r="F13" s="57"/>
      <c r="G13" s="57"/>
      <c r="H13" s="57"/>
      <c r="I13" s="58"/>
      <c r="J13" s="3">
        <f t="shared" si="0"/>
        <v>0</v>
      </c>
      <c r="K13" s="32">
        <f>(C13+2*IF(F13="I",IFERROR(VLOOKUP(G13,Sheet2!E:F,2,FALSE),0.25),0))*(D13+2*IF(F13="I",IFERROR(VLOOKUP(G13,Sheet2!E:F,2,FALSE),0.25),0))*(E13+2*IF(F13="I",IFERROR(VLOOKUP(G13,Sheet2!E:F,2,FALSE),0.25),0))</f>
        <v>0</v>
      </c>
      <c r="L13" s="33">
        <f>IFERROR(MAX(C13:E13)+2*IF(F13="I",IFERROR(VLOOKUP(G13,Sheet2!E:F,2,FALSE),0.125),0)+(MEDIAN(C13:E13)+3*IF(F13="I",IFERROR(VLOOKUP(G13,Sheet2!E:F,2,FALSE),0.125),0))*2+(MIN(C13:E13)+3*IF(F13="I",IFERROR(VLOOKUP(G13,Sheet2!E:F,2,FALSE),0.125),0))*2,0)</f>
        <v>0</v>
      </c>
      <c r="M13" s="22">
        <f t="shared" si="1"/>
        <v>0</v>
      </c>
      <c r="N13" s="4" t="str">
        <f t="shared" si="2"/>
        <v/>
      </c>
      <c r="O13" s="6" t="str">
        <f t="shared" si="3"/>
        <v/>
      </c>
      <c r="P13" s="6" t="str">
        <f>IF(OR(R13="Y",S13="Y",T13="Y"),"SHIP LTL",IFERROR(IF(MAX(C13:E13)+IF(F13="I",IFERROR(VLOOKUP(G13,Sheet2!E:F,2,FALSE),0.125),0)*3&gt;60,"Y",IF(MEDIAN(C13:E13)+IF(F13="I",IFERROR(VLOOKUP(G13,Sheet2!E:F,2,FALSE),0.125),0)*3&gt;30,"Y","")),""))</f>
        <v/>
      </c>
      <c r="Q13" s="5" t="str">
        <f t="shared" si="4"/>
        <v/>
      </c>
      <c r="R13" s="25" t="str">
        <f t="shared" si="5"/>
        <v/>
      </c>
      <c r="S13" s="6" t="str">
        <f t="shared" si="6"/>
        <v/>
      </c>
      <c r="T13" s="5" t="str">
        <f>IF(MAX(C13:E13)+3*IF(F13="I",IFERROR(VLOOKUP(G13,Sheet2!E:F,2,FALSE),0.125),0)&gt;108,"Y","")</f>
        <v/>
      </c>
    </row>
    <row r="14" spans="2:20">
      <c r="B14" s="55"/>
      <c r="C14" s="56"/>
      <c r="D14" s="57"/>
      <c r="E14" s="57"/>
      <c r="F14" s="57"/>
      <c r="G14" s="57"/>
      <c r="H14" s="57"/>
      <c r="I14" s="58"/>
      <c r="J14" s="3">
        <f t="shared" si="0"/>
        <v>0</v>
      </c>
      <c r="K14" s="32">
        <f>(C14+2*IF(F14="I",IFERROR(VLOOKUP(G14,Sheet2!E:F,2,FALSE),0.25),0))*(D14+2*IF(F14="I",IFERROR(VLOOKUP(G14,Sheet2!E:F,2,FALSE),0.25),0))*(E14+2*IF(F14="I",IFERROR(VLOOKUP(G14,Sheet2!E:F,2,FALSE),0.25),0))</f>
        <v>0</v>
      </c>
      <c r="L14" s="33">
        <f>IFERROR(MAX(C14:E14)+2*IF(F14="I",IFERROR(VLOOKUP(G14,Sheet2!E:F,2,FALSE),0.125),0)+(MEDIAN(C14:E14)+3*IF(F14="I",IFERROR(VLOOKUP(G14,Sheet2!E:F,2,FALSE),0.125),0))*2+(MIN(C14:E14)+3*IF(F14="I",IFERROR(VLOOKUP(G14,Sheet2!E:F,2,FALSE),0.125),0))*2,0)</f>
        <v>0</v>
      </c>
      <c r="M14" s="22">
        <f t="shared" si="1"/>
        <v>0</v>
      </c>
      <c r="N14" s="4" t="str">
        <f t="shared" si="2"/>
        <v/>
      </c>
      <c r="O14" s="6" t="str">
        <f t="shared" si="3"/>
        <v/>
      </c>
      <c r="P14" s="6" t="str">
        <f>IF(OR(R14="Y",S14="Y",T14="Y"),"SHIP LTL",IFERROR(IF(MAX(C14:E14)+IF(F14="I",IFERROR(VLOOKUP(G14,Sheet2!E:F,2,FALSE),0.125),0)*3&gt;60,"Y",IF(MEDIAN(C14:E14)+IF(F14="I",IFERROR(VLOOKUP(G14,Sheet2!E:F,2,FALSE),0.125),0)*3&gt;30,"Y","")),""))</f>
        <v/>
      </c>
      <c r="Q14" s="5" t="str">
        <f t="shared" si="4"/>
        <v/>
      </c>
      <c r="R14" s="25" t="str">
        <f t="shared" si="5"/>
        <v/>
      </c>
      <c r="S14" s="6" t="str">
        <f t="shared" si="6"/>
        <v/>
      </c>
      <c r="T14" s="5" t="str">
        <f>IF(MAX(C14:E14)+3*IF(F14="I",IFERROR(VLOOKUP(G14,Sheet2!E:F,2,FALSE),0.125),0)&gt;108,"Y","")</f>
        <v/>
      </c>
    </row>
    <row r="15" spans="2:20">
      <c r="B15" s="55"/>
      <c r="C15" s="56"/>
      <c r="D15" s="57"/>
      <c r="E15" s="57"/>
      <c r="F15" s="57"/>
      <c r="G15" s="57"/>
      <c r="H15" s="57"/>
      <c r="I15" s="58"/>
      <c r="J15" s="3">
        <f t="shared" si="0"/>
        <v>0</v>
      </c>
      <c r="K15" s="32">
        <f>(C15+2*IF(F15="I",IFERROR(VLOOKUP(G15,Sheet2!E:F,2,FALSE),0.25),0))*(D15+2*IF(F15="I",IFERROR(VLOOKUP(G15,Sheet2!E:F,2,FALSE),0.25),0))*(E15+2*IF(F15="I",IFERROR(VLOOKUP(G15,Sheet2!E:F,2,FALSE),0.25),0))</f>
        <v>0</v>
      </c>
      <c r="L15" s="33">
        <f>IFERROR(MAX(C15:E15)+2*IF(F15="I",IFERROR(VLOOKUP(G15,Sheet2!E:F,2,FALSE),0.125),0)+(MEDIAN(C15:E15)+3*IF(F15="I",IFERROR(VLOOKUP(G15,Sheet2!E:F,2,FALSE),0.125),0))*2+(MIN(C15:E15)+3*IF(F15="I",IFERROR(VLOOKUP(G15,Sheet2!E:F,2,FALSE),0.125),0))*2,0)</f>
        <v>0</v>
      </c>
      <c r="M15" s="22">
        <f t="shared" si="1"/>
        <v>0</v>
      </c>
      <c r="N15" s="4" t="str">
        <f t="shared" si="2"/>
        <v/>
      </c>
      <c r="O15" s="6" t="str">
        <f t="shared" si="3"/>
        <v/>
      </c>
      <c r="P15" s="6" t="str">
        <f>IF(OR(R15="Y",S15="Y",T15="Y"),"SHIP LTL",IFERROR(IF(MAX(C15:E15)+IF(F15="I",IFERROR(VLOOKUP(G15,Sheet2!E:F,2,FALSE),0.125),0)*3&gt;60,"Y",IF(MEDIAN(C15:E15)+IF(F15="I",IFERROR(VLOOKUP(G15,Sheet2!E:F,2,FALSE),0.125),0)*3&gt;30,"Y","")),""))</f>
        <v/>
      </c>
      <c r="Q15" s="5" t="str">
        <f t="shared" si="4"/>
        <v/>
      </c>
      <c r="R15" s="25" t="str">
        <f t="shared" si="5"/>
        <v/>
      </c>
      <c r="S15" s="6" t="str">
        <f t="shared" si="6"/>
        <v/>
      </c>
      <c r="T15" s="5" t="str">
        <f>IF(MAX(C15:E15)+3*IF(F15="I",IFERROR(VLOOKUP(G15,Sheet2!E:F,2,FALSE),0.125),0)&gt;108,"Y","")</f>
        <v/>
      </c>
    </row>
    <row r="16" spans="2:20">
      <c r="B16" s="55"/>
      <c r="C16" s="56"/>
      <c r="D16" s="57"/>
      <c r="E16" s="57"/>
      <c r="F16" s="57"/>
      <c r="G16" s="57"/>
      <c r="H16" s="57"/>
      <c r="I16" s="58"/>
      <c r="J16" s="3">
        <f t="shared" si="0"/>
        <v>0</v>
      </c>
      <c r="K16" s="32">
        <f>(C16+2*IF(F16="I",IFERROR(VLOOKUP(G16,Sheet2!E:F,2,FALSE),0.25),0))*(D16+2*IF(F16="I",IFERROR(VLOOKUP(G16,Sheet2!E:F,2,FALSE),0.25),0))*(E16+2*IF(F16="I",IFERROR(VLOOKUP(G16,Sheet2!E:F,2,FALSE),0.25),0))</f>
        <v>0</v>
      </c>
      <c r="L16" s="33">
        <f>IFERROR(MAX(C16:E16)+2*IF(F16="I",IFERROR(VLOOKUP(G16,Sheet2!E:F,2,FALSE),0.125),0)+(MEDIAN(C16:E16)+3*IF(F16="I",IFERROR(VLOOKUP(G16,Sheet2!E:F,2,FALSE),0.125),0))*2+(MIN(C16:E16)+3*IF(F16="I",IFERROR(VLOOKUP(G16,Sheet2!E:F,2,FALSE),0.125),0))*2,0)</f>
        <v>0</v>
      </c>
      <c r="M16" s="22">
        <f t="shared" si="1"/>
        <v>0</v>
      </c>
      <c r="N16" s="4" t="str">
        <f t="shared" si="2"/>
        <v/>
      </c>
      <c r="O16" s="6" t="str">
        <f t="shared" si="3"/>
        <v/>
      </c>
      <c r="P16" s="6" t="str">
        <f>IF(OR(R16="Y",S16="Y",T16="Y"),"SHIP LTL",IFERROR(IF(MAX(C16:E16)+IF(F16="I",IFERROR(VLOOKUP(G16,Sheet2!E:F,2,FALSE),0.125),0)*3&gt;60,"Y",IF(MEDIAN(C16:E16)+IF(F16="I",IFERROR(VLOOKUP(G16,Sheet2!E:F,2,FALSE),0.125),0)*3&gt;30,"Y","")),""))</f>
        <v/>
      </c>
      <c r="Q16" s="5" t="str">
        <f t="shared" si="4"/>
        <v/>
      </c>
      <c r="R16" s="25" t="str">
        <f t="shared" si="5"/>
        <v/>
      </c>
      <c r="S16" s="6" t="str">
        <f t="shared" si="6"/>
        <v/>
      </c>
      <c r="T16" s="5" t="str">
        <f>IF(MAX(C16:E16)+3*IF(F16="I",IFERROR(VLOOKUP(G16,Sheet2!E:F,2,FALSE),0.125),0)&gt;108,"Y","")</f>
        <v/>
      </c>
    </row>
    <row r="17" spans="2:20">
      <c r="B17" s="55"/>
      <c r="C17" s="56"/>
      <c r="D17" s="57"/>
      <c r="E17" s="57"/>
      <c r="F17" s="57"/>
      <c r="G17" s="57"/>
      <c r="H17" s="57"/>
      <c r="I17" s="58"/>
      <c r="J17" s="3">
        <f t="shared" si="0"/>
        <v>0</v>
      </c>
      <c r="K17" s="32">
        <f>(C17+2*IF(F17="I",IFERROR(VLOOKUP(G17,Sheet2!E:F,2,FALSE),0.25),0))*(D17+2*IF(F17="I",IFERROR(VLOOKUP(G17,Sheet2!E:F,2,FALSE),0.25),0))*(E17+2*IF(F17="I",IFERROR(VLOOKUP(G17,Sheet2!E:F,2,FALSE),0.25),0))</f>
        <v>0</v>
      </c>
      <c r="L17" s="33">
        <f>IFERROR(MAX(C17:E17)+2*IF(F17="I",IFERROR(VLOOKUP(G17,Sheet2!E:F,2,FALSE),0.125),0)+(MEDIAN(C17:E17)+3*IF(F17="I",IFERROR(VLOOKUP(G17,Sheet2!E:F,2,FALSE),0.125),0))*2+(MIN(C17:E17)+3*IF(F17="I",IFERROR(VLOOKUP(G17,Sheet2!E:F,2,FALSE),0.125),0))*2,0)</f>
        <v>0</v>
      </c>
      <c r="M17" s="22">
        <f t="shared" si="1"/>
        <v>0</v>
      </c>
      <c r="N17" s="4" t="str">
        <f t="shared" si="2"/>
        <v/>
      </c>
      <c r="O17" s="6" t="str">
        <f t="shared" si="3"/>
        <v/>
      </c>
      <c r="P17" s="6" t="str">
        <f>IF(OR(R17="Y",S17="Y",T17="Y"),"SHIP LTL",IFERROR(IF(MAX(C17:E17)+IF(F17="I",IFERROR(VLOOKUP(G17,Sheet2!E:F,2,FALSE),0.125),0)*3&gt;60,"Y",IF(MEDIAN(C17:E17)+IF(F17="I",IFERROR(VLOOKUP(G17,Sheet2!E:F,2,FALSE),0.125),0)*3&gt;30,"Y","")),""))</f>
        <v/>
      </c>
      <c r="Q17" s="5" t="str">
        <f t="shared" si="4"/>
        <v/>
      </c>
      <c r="R17" s="25" t="str">
        <f t="shared" si="5"/>
        <v/>
      </c>
      <c r="S17" s="6" t="str">
        <f t="shared" si="6"/>
        <v/>
      </c>
      <c r="T17" s="5" t="str">
        <f>IF(MAX(C17:E17)+3*IF(F17="I",IFERROR(VLOOKUP(G17,Sheet2!E:F,2,FALSE),0.125),0)&gt;108,"Y","")</f>
        <v/>
      </c>
    </row>
    <row r="18" spans="2:20" ht="15.75" thickBot="1">
      <c r="B18" s="59"/>
      <c r="C18" s="60"/>
      <c r="D18" s="61"/>
      <c r="E18" s="61"/>
      <c r="F18" s="61"/>
      <c r="G18" s="61"/>
      <c r="H18" s="61"/>
      <c r="I18" s="62"/>
      <c r="J18" s="7">
        <f t="shared" si="0"/>
        <v>0</v>
      </c>
      <c r="K18" s="34">
        <f>(C18+2*IF(F18="I",IFERROR(VLOOKUP(G18,Sheet2!E:F,2,FALSE),0.25),0))*(D18+2*IF(F18="I",IFERROR(VLOOKUP(G18,Sheet2!E:F,2,FALSE),0.25),0))*(E18+2*IF(F18="I",IFERROR(VLOOKUP(G18,Sheet2!E:F,2,FALSE),0.25),0))</f>
        <v>0</v>
      </c>
      <c r="L18" s="35">
        <f>IFERROR(MAX(C18:E18)+2*IF(F18="I",IFERROR(VLOOKUP(G18,Sheet2!E:F,2,FALSE),0.125),0)+(MEDIAN(C18:E18)+3*IF(F18="I",IFERROR(VLOOKUP(G18,Sheet2!E:F,2,FALSE),0.125),0))*2+(MIN(C18:E18)+3*IF(F18="I",IFERROR(VLOOKUP(G18,Sheet2!E:F,2,FALSE),0.125),0))*2,0)</f>
        <v>0</v>
      </c>
      <c r="M18" s="23">
        <f t="shared" si="1"/>
        <v>0</v>
      </c>
      <c r="N18" s="8" t="str">
        <f t="shared" si="2"/>
        <v/>
      </c>
      <c r="O18" s="10" t="str">
        <f t="shared" si="3"/>
        <v/>
      </c>
      <c r="P18" s="10" t="str">
        <f>IF(OR(R18="Y",S18="Y",T18="Y"),"SHIP LTL",IFERROR(IF(MAX(C18:E18)+IF(F18="I",IFERROR(VLOOKUP(G18,Sheet2!E:F,2,FALSE),0.125),0)*3&gt;60,"Y",IF(MEDIAN(C18:E18)+IF(F18="I",IFERROR(VLOOKUP(G18,Sheet2!E:F,2,FALSE),0.125),0)*3&gt;30,"Y","")),""))</f>
        <v/>
      </c>
      <c r="Q18" s="9" t="str">
        <f t="shared" si="4"/>
        <v/>
      </c>
      <c r="R18" s="26" t="str">
        <f t="shared" si="5"/>
        <v/>
      </c>
      <c r="S18" s="10" t="str">
        <f t="shared" si="6"/>
        <v/>
      </c>
      <c r="T18" s="9" t="str">
        <f>IF(MAX(C18:E18)+3*IF(F18="I",IFERROR(VLOOKUP(G18,Sheet2!E:F,2,FALSE),0.125),0)&gt;108,"Y","")</f>
        <v/>
      </c>
    </row>
    <row r="19" spans="2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>
      <c r="B20" s="2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>
      <c r="B21" s="1" t="s">
        <v>38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>
      <c r="B22" s="1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>
      <c r="B23" s="1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>
      <c r="B24" s="1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50" t="s">
        <v>48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1"/>
      <c r="N33" s="1"/>
      <c r="O33" s="1"/>
      <c r="P33" s="1"/>
      <c r="Q33" s="1"/>
      <c r="R33" s="63"/>
      <c r="S33" s="1"/>
      <c r="T33" s="1"/>
    </row>
    <row r="34" spans="2:20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1"/>
      <c r="N34" s="1"/>
      <c r="O34" s="1"/>
      <c r="P34" s="1"/>
      <c r="Q34" s="1"/>
      <c r="R34" s="1"/>
      <c r="S34" s="1"/>
      <c r="T34" s="1"/>
    </row>
    <row r="35" spans="2:20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1"/>
      <c r="N35" s="1"/>
      <c r="O35" s="1"/>
      <c r="P35" s="1"/>
      <c r="Q35" s="1"/>
      <c r="R35" s="1"/>
      <c r="S35" s="1"/>
      <c r="T35" s="1"/>
    </row>
    <row r="36" spans="2:20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1"/>
      <c r="N36" s="1"/>
      <c r="O36" s="1"/>
      <c r="P36" s="1"/>
      <c r="Q36" s="1"/>
      <c r="R36" s="1"/>
      <c r="S36" s="1"/>
      <c r="T36" s="1"/>
    </row>
    <row r="37" spans="2:20" ht="10.5" customHeight="1">
      <c r="M37" s="1"/>
      <c r="N37" s="1"/>
      <c r="O37" s="1"/>
      <c r="P37" s="1"/>
      <c r="Q37" s="1"/>
      <c r="R37" s="1"/>
      <c r="S37" s="1"/>
      <c r="T37" s="1"/>
    </row>
    <row r="38" spans="2:20" ht="15" customHeight="1">
      <c r="B38" s="65" t="s">
        <v>44</v>
      </c>
      <c r="C38" s="65" t="s">
        <v>45</v>
      </c>
      <c r="D38" s="65"/>
      <c r="E38" s="65"/>
      <c r="F38" s="65"/>
      <c r="G38" s="65" t="s">
        <v>42</v>
      </c>
      <c r="H38" s="65"/>
      <c r="I38" s="65"/>
      <c r="J38" s="65" t="s">
        <v>43</v>
      </c>
      <c r="K38" s="65"/>
      <c r="L38" s="65"/>
      <c r="M38" s="66" t="s">
        <v>46</v>
      </c>
      <c r="N38" s="66"/>
      <c r="O38" s="66"/>
      <c r="P38" s="67" t="s">
        <v>47</v>
      </c>
      <c r="Q38" s="67"/>
      <c r="R38" s="49"/>
      <c r="S38" s="49"/>
      <c r="T38" s="49"/>
    </row>
    <row r="39" spans="2:20" ht="22.5" customHeight="1">
      <c r="B39" s="64"/>
      <c r="G39" s="63"/>
      <c r="J39" s="63"/>
      <c r="M39" s="49"/>
      <c r="N39" s="63"/>
      <c r="O39" s="49"/>
      <c r="P39" s="49"/>
      <c r="Q39" s="63"/>
      <c r="R39" s="49"/>
      <c r="S39" s="49"/>
      <c r="T39" s="49"/>
    </row>
    <row r="40" spans="2:20" ht="15" customHeight="1">
      <c r="M40" s="49"/>
      <c r="N40" s="49"/>
      <c r="O40" s="49"/>
      <c r="P40" s="49"/>
      <c r="Q40" s="49"/>
      <c r="R40" s="49"/>
      <c r="S40" s="49"/>
      <c r="T40" s="49"/>
    </row>
    <row r="41" spans="2:20" ht="22.5" customHeight="1">
      <c r="M41" s="49"/>
      <c r="N41" s="49"/>
      <c r="O41" s="49"/>
      <c r="P41" s="49"/>
      <c r="Q41" s="49"/>
      <c r="R41" s="49"/>
      <c r="S41" s="49"/>
      <c r="T41" s="49"/>
    </row>
    <row r="42" spans="2:20">
      <c r="M42" s="1"/>
      <c r="N42" s="1"/>
      <c r="O42" s="1"/>
      <c r="P42" s="1"/>
      <c r="Q42" s="1"/>
      <c r="R42" s="1"/>
      <c r="S42" s="1"/>
      <c r="T42" s="1"/>
    </row>
    <row r="43" spans="2:20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idden="1"/>
    <row r="45" spans="2:20" hidden="1"/>
    <row r="46" spans="2:20" hidden="1"/>
    <row r="47" spans="2:20" hidden="1"/>
    <row r="48" spans="2:2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</sheetData>
  <sheetProtection password="CCED" sheet="1" objects="1" scenarios="1" selectLockedCells="1"/>
  <mergeCells count="9">
    <mergeCell ref="B3:K3"/>
    <mergeCell ref="B1:K2"/>
    <mergeCell ref="R5:T5"/>
    <mergeCell ref="N5:Q5"/>
    <mergeCell ref="C5:I5"/>
    <mergeCell ref="K5:M5"/>
    <mergeCell ref="J5:J6"/>
    <mergeCell ref="B33:L36"/>
    <mergeCell ref="P38:Q38"/>
  </mergeCells>
  <conditionalFormatting sqref="R7:T7">
    <cfRule type="cellIs" dxfId="5" priority="12" operator="equal">
      <formula>"Y"</formula>
    </cfRule>
  </conditionalFormatting>
  <conditionalFormatting sqref="N7:Q7">
    <cfRule type="cellIs" dxfId="4" priority="10" stopIfTrue="1" operator="equal">
      <formula>"ship ltl"</formula>
    </cfRule>
    <cfRule type="cellIs" dxfId="3" priority="11" operator="equal">
      <formula>"Y"</formula>
    </cfRule>
  </conditionalFormatting>
  <conditionalFormatting sqref="R8:T18">
    <cfRule type="cellIs" dxfId="2" priority="3" operator="equal">
      <formula>"Y"</formula>
    </cfRule>
  </conditionalFormatting>
  <conditionalFormatting sqref="N8:Q18">
    <cfRule type="cellIs" dxfId="1" priority="1" stopIfTrue="1" operator="equal">
      <formula>"ship ltl"</formula>
    </cfRule>
    <cfRule type="cellIs" dxfId="0" priority="2" operator="equal">
      <formula>"Y"</formula>
    </cfRule>
  </conditionalFormatting>
  <printOptions horizontalCentered="1"/>
  <pageMargins left="0.4" right="0.4" top="0.25" bottom="0.25" header="0.3" footer="0.3"/>
  <pageSetup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Input Packaging Shipment Type" prompt="D - Domestic_x000a_E - Export_x000a_">
          <x14:formula1>
            <xm:f>Sheet2!$A$1:$A$3</xm:f>
          </x14:formula1>
          <xm:sqref>I8:I18</xm:sqref>
        </x14:dataValidation>
        <x14:dataValidation type="list" allowBlank="1" showInputMessage="1" showErrorMessage="1">
          <x14:formula1>
            <xm:f>Sheet2!$C$1:$C$2</xm:f>
          </x14:formula1>
          <xm:sqref>F7</xm:sqref>
        </x14:dataValidation>
        <x14:dataValidation type="list" allowBlank="1" showInputMessage="1" showErrorMessage="1">
          <x14:formula1>
            <xm:f>Sheet2!$E$1:$E$7</xm:f>
          </x14:formula1>
          <xm:sqref>G7</xm:sqref>
        </x14:dataValidation>
        <x14:dataValidation type="list" allowBlank="1" showErrorMessage="1" promptTitle="Input Packaging Shipment Type" prompt="D - Domestic_x000a_E - Export_x000a_">
          <x14:formula1>
            <xm:f>Sheet2!$A$1:$A$3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1" sqref="G11"/>
    </sheetView>
  </sheetViews>
  <sheetFormatPr defaultRowHeight="15"/>
  <sheetData>
    <row r="1" spans="1:7">
      <c r="A1" t="s">
        <v>23</v>
      </c>
      <c r="C1" t="s">
        <v>28</v>
      </c>
      <c r="E1" t="s">
        <v>9</v>
      </c>
      <c r="F1">
        <f>G1</f>
        <v>6.25E-2</v>
      </c>
      <c r="G1">
        <f>1/16</f>
        <v>6.25E-2</v>
      </c>
    </row>
    <row r="2" spans="1:7">
      <c r="A2" t="s">
        <v>9</v>
      </c>
      <c r="C2" t="s">
        <v>29</v>
      </c>
      <c r="E2" t="s">
        <v>25</v>
      </c>
      <c r="F2">
        <v>0.1875</v>
      </c>
      <c r="G2">
        <f>1/8</f>
        <v>0.125</v>
      </c>
    </row>
    <row r="3" spans="1:7">
      <c r="E3" t="s">
        <v>26</v>
      </c>
      <c r="F3">
        <v>0.25</v>
      </c>
      <c r="G3">
        <f>5/32</f>
        <v>0.15625</v>
      </c>
    </row>
    <row r="4" spans="1:7">
      <c r="E4" t="s">
        <v>30</v>
      </c>
      <c r="F4">
        <v>0.375</v>
      </c>
      <c r="G4">
        <f>5/16</f>
        <v>0.3125</v>
      </c>
    </row>
    <row r="5" spans="1:7">
      <c r="E5" t="s">
        <v>27</v>
      </c>
      <c r="F5">
        <f>G5</f>
        <v>0.1875</v>
      </c>
      <c r="G5">
        <f>3/16</f>
        <v>0.1875</v>
      </c>
    </row>
    <row r="6" spans="1:7">
      <c r="E6" t="s">
        <v>31</v>
      </c>
      <c r="F6">
        <v>0.3125</v>
      </c>
      <c r="G6">
        <f>1/4</f>
        <v>0.25</v>
      </c>
    </row>
    <row r="7" spans="1:7">
      <c r="E7">
        <v>32</v>
      </c>
      <c r="F7">
        <v>0.25</v>
      </c>
      <c r="G7">
        <f>G2</f>
        <v>0.125</v>
      </c>
    </row>
    <row r="11" spans="1:7">
      <c r="E11" t="s">
        <v>33</v>
      </c>
      <c r="F11" t="s">
        <v>35</v>
      </c>
      <c r="G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Kruger</dc:creator>
  <cp:lastModifiedBy>Jason Kruger</cp:lastModifiedBy>
  <cp:lastPrinted>2014-08-14T17:07:57Z</cp:lastPrinted>
  <dcterms:created xsi:type="dcterms:W3CDTF">2013-12-11T20:22:27Z</dcterms:created>
  <dcterms:modified xsi:type="dcterms:W3CDTF">2014-08-14T17:11:59Z</dcterms:modified>
</cp:coreProperties>
</file>